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70" windowHeight="6315" activeTab="0"/>
  </bookViews>
  <sheets>
    <sheet name="wjinventory_yr1" sheetId="1" r:id="rId1"/>
    <sheet name="WJinventory_yr2" sheetId="2" r:id="rId2"/>
    <sheet name="wjinventory_yr3" sheetId="3" r:id="rId3"/>
  </sheets>
  <definedNames>
    <definedName name="_xlnm.Print_Area" localSheetId="1">'WJinventory_yr2'!$A$1:$AE$73</definedName>
  </definedNames>
  <calcPr fullCalcOnLoad="1"/>
</workbook>
</file>

<file path=xl/sharedStrings.xml><?xml version="1.0" encoding="utf-8"?>
<sst xmlns="http://schemas.openxmlformats.org/spreadsheetml/2006/main" count="133" uniqueCount="50">
  <si>
    <t>Month in Year 1 of Operation</t>
  </si>
  <si>
    <t>SALES PLAN</t>
  </si>
  <si>
    <t>March</t>
  </si>
  <si>
    <t>April</t>
  </si>
  <si>
    <t>June</t>
  </si>
  <si>
    <t>July</t>
  </si>
  <si>
    <t>May</t>
  </si>
  <si>
    <t>FINANCIAL PLAN</t>
  </si>
  <si>
    <t>Sales</t>
  </si>
  <si>
    <t>Cost of Goods Sold</t>
  </si>
  <si>
    <t>Miscel. Equp./Supplies</t>
  </si>
  <si>
    <t>Project Mgt./Sales</t>
  </si>
  <si>
    <t>Tot. Cost of Goods Sold</t>
  </si>
  <si>
    <t>Gross Profit</t>
  </si>
  <si>
    <t>Other Income (Expense)</t>
  </si>
  <si>
    <t>Total Cash Available</t>
  </si>
  <si>
    <t>Cash Used By:</t>
  </si>
  <si>
    <t>Accounts Receivable</t>
  </si>
  <si>
    <t>Total Cash Used</t>
  </si>
  <si>
    <t>Cash Excess (Shortfall)</t>
  </si>
  <si>
    <t>Cumulative Cash Position</t>
  </si>
  <si>
    <t>TOTALS</t>
  </si>
  <si>
    <t>Storage Facility Rent/Lease</t>
  </si>
  <si>
    <t>Equipment Rent/Lease</t>
  </si>
  <si>
    <t>Unit Sales Planned (MBF)</t>
  </si>
  <si>
    <t xml:space="preserve"> Used</t>
  </si>
  <si>
    <t>Materials:</t>
  </si>
  <si>
    <t>Direct Labor:</t>
  </si>
  <si>
    <t>Other Expenses:</t>
  </si>
  <si>
    <t>Sept.</t>
  </si>
  <si>
    <t>Oct.</t>
  </si>
  <si>
    <t>Nov.</t>
  </si>
  <si>
    <t>Dec.</t>
  </si>
  <si>
    <t>Feb.</t>
  </si>
  <si>
    <t>Jan.</t>
  </si>
  <si>
    <t>Aug.</t>
  </si>
  <si>
    <t>Inventory Insurance</t>
  </si>
  <si>
    <t>KD WJ to Inventory (MBF)</t>
  </si>
  <si>
    <t>(Interest Expense)</t>
  </si>
  <si>
    <t>Cost of Inventory (@ 850/MBF)</t>
  </si>
  <si>
    <t>(Contingency @ 10% Op Costs)</t>
  </si>
  <si>
    <t>Month in Year 2 of Operation</t>
  </si>
  <si>
    <t>Month in Year 3 of Operation</t>
  </si>
  <si>
    <t>Dollar Sales Planned($970/MBF)</t>
  </si>
  <si>
    <t xml:space="preserve"> </t>
  </si>
  <si>
    <t>Cost of Inventory ($850/MBF)</t>
  </si>
  <si>
    <r>
      <t>Part 6, D</t>
    </r>
    <r>
      <rPr>
        <sz val="12"/>
        <rFont val="Arial Black"/>
        <family val="2"/>
      </rPr>
      <t>:  Central Oregon KD Juniper Lumber Inventory Project:  Statement of Projected Operations and Cash Flows for Year 1 (1st 12 Months)</t>
    </r>
  </si>
  <si>
    <r>
      <t>Part 6, D</t>
    </r>
    <r>
      <rPr>
        <sz val="12"/>
        <rFont val="Arial Black"/>
        <family val="2"/>
      </rPr>
      <t>:  Central Oregon KD Juniper Lumber Inventory Project:  Statement of Projected Operations and Cash Flows for Year 2 (2nd 12 Months)</t>
    </r>
  </si>
  <si>
    <r>
      <t>Part 6, D</t>
    </r>
    <r>
      <rPr>
        <sz val="12"/>
        <rFont val="Arial Black"/>
        <family val="2"/>
      </rPr>
      <t>:  Central Oregon KD Juniper Lumber Inventory Project:  Statement of Projected Operations and Cash Flows for Year 3 (3rd 12 Months)</t>
    </r>
  </si>
  <si>
    <t>Lumber in Inventory (MBF)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</si>
</sst>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;;;"/>
    <numFmt numFmtId="166" formatCode="0.0%"/>
  </numFmts>
  <fonts count="5">
    <font>
      <sz val="10"/>
      <name val="Arial"/>
      <family val="0"/>
    </font>
    <font>
      <sz val="10"/>
      <name val="Arial Black"/>
      <family val="2"/>
    </font>
    <font>
      <b/>
      <sz val="10"/>
      <name val="Arial"/>
      <family val="2"/>
    </font>
    <font>
      <sz val="12"/>
      <name val="Arial Black"/>
      <family val="2"/>
    </font>
    <font>
      <u val="single"/>
      <sz val="12"/>
      <name val="Arial Black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44" fontId="0" fillId="0" borderId="0" xfId="17" applyAlignment="1">
      <alignment/>
    </xf>
    <xf numFmtId="165" fontId="0" fillId="0" borderId="0" xfId="0" applyNumberFormat="1" applyFill="1" applyAlignment="1">
      <alignment/>
    </xf>
    <xf numFmtId="44" fontId="0" fillId="0" borderId="0" xfId="17" applyFont="1" applyAlignment="1">
      <alignment/>
    </xf>
    <xf numFmtId="166" fontId="0" fillId="0" borderId="0" xfId="0" applyNumberForma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1" fontId="0" fillId="0" borderId="0" xfId="17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tabSelected="1" workbookViewId="0" topLeftCell="J1">
      <selection activeCell="R8" sqref="R8"/>
    </sheetView>
  </sheetViews>
  <sheetFormatPr defaultColWidth="9.140625" defaultRowHeight="12.75"/>
  <cols>
    <col min="5" max="5" width="11.140625" style="0" customWidth="1"/>
    <col min="6" max="6" width="11.00390625" style="0" customWidth="1"/>
    <col min="7" max="10" width="11.140625" style="0" customWidth="1"/>
    <col min="11" max="15" width="11.00390625" style="0" customWidth="1"/>
    <col min="16" max="17" width="11.140625" style="0" customWidth="1"/>
  </cols>
  <sheetData>
    <row r="1" ht="19.5">
      <c r="A1" s="10" t="s">
        <v>46</v>
      </c>
    </row>
    <row r="3" ht="15">
      <c r="A3" s="1" t="s">
        <v>1</v>
      </c>
    </row>
    <row r="4" spans="1:17" ht="12.75">
      <c r="A4" s="2" t="s">
        <v>0</v>
      </c>
      <c r="D4" s="2"/>
      <c r="E4" s="9" t="s">
        <v>4</v>
      </c>
      <c r="F4" s="9" t="s">
        <v>5</v>
      </c>
      <c r="G4" s="9" t="s">
        <v>35</v>
      </c>
      <c r="H4" s="9" t="s">
        <v>29</v>
      </c>
      <c r="I4" s="9" t="s">
        <v>30</v>
      </c>
      <c r="J4" s="9" t="s">
        <v>31</v>
      </c>
      <c r="K4" s="9" t="s">
        <v>32</v>
      </c>
      <c r="L4" s="9" t="s">
        <v>34</v>
      </c>
      <c r="M4" s="9" t="s">
        <v>33</v>
      </c>
      <c r="N4" s="9" t="s">
        <v>2</v>
      </c>
      <c r="O4" s="9" t="s">
        <v>3</v>
      </c>
      <c r="P4" s="9" t="s">
        <v>6</v>
      </c>
      <c r="Q4" s="9" t="s">
        <v>21</v>
      </c>
    </row>
    <row r="6" spans="2:17" ht="12.75">
      <c r="B6" t="s">
        <v>24</v>
      </c>
      <c r="E6">
        <v>10</v>
      </c>
      <c r="F6">
        <v>15</v>
      </c>
      <c r="G6">
        <v>20</v>
      </c>
      <c r="H6">
        <v>25</v>
      </c>
      <c r="I6">
        <v>35</v>
      </c>
      <c r="J6">
        <v>50</v>
      </c>
      <c r="K6">
        <v>60</v>
      </c>
      <c r="L6">
        <v>60</v>
      </c>
      <c r="M6">
        <v>60</v>
      </c>
      <c r="N6">
        <v>60</v>
      </c>
      <c r="O6">
        <v>60</v>
      </c>
      <c r="P6">
        <v>60</v>
      </c>
      <c r="Q6">
        <f>SUM(E6:P6)</f>
        <v>515</v>
      </c>
    </row>
    <row r="7" spans="2:17" ht="12.75">
      <c r="B7" t="s">
        <v>43</v>
      </c>
      <c r="E7" s="3">
        <f>+E6*970</f>
        <v>9700</v>
      </c>
      <c r="F7" s="3">
        <f>+F6*970</f>
        <v>14550</v>
      </c>
      <c r="G7" s="3">
        <f aca="true" t="shared" si="0" ref="G7:P7">+G6*970</f>
        <v>19400</v>
      </c>
      <c r="H7" s="3">
        <f t="shared" si="0"/>
        <v>24250</v>
      </c>
      <c r="I7" s="3">
        <f t="shared" si="0"/>
        <v>33950</v>
      </c>
      <c r="J7" s="3">
        <f t="shared" si="0"/>
        <v>48500</v>
      </c>
      <c r="K7" s="3">
        <f t="shared" si="0"/>
        <v>58200</v>
      </c>
      <c r="L7" s="3">
        <f t="shared" si="0"/>
        <v>58200</v>
      </c>
      <c r="M7" s="3">
        <f t="shared" si="0"/>
        <v>58200</v>
      </c>
      <c r="N7" s="3">
        <f t="shared" si="0"/>
        <v>58200</v>
      </c>
      <c r="O7" s="3">
        <f t="shared" si="0"/>
        <v>58200</v>
      </c>
      <c r="P7" s="3">
        <f t="shared" si="0"/>
        <v>58200</v>
      </c>
      <c r="Q7" s="3">
        <f>SUM(E7:P7)</f>
        <v>499550</v>
      </c>
    </row>
    <row r="8" spans="1:17" ht="12.75">
      <c r="A8" s="12"/>
      <c r="B8" s="12" t="s">
        <v>49</v>
      </c>
      <c r="C8" s="12"/>
      <c r="D8" s="12"/>
      <c r="E8" s="12">
        <f>+E16-E6</f>
        <v>10</v>
      </c>
      <c r="F8" s="12">
        <f>+E8+F16-F6</f>
        <v>35</v>
      </c>
      <c r="G8" s="12">
        <f aca="true" t="shared" si="1" ref="G8:P8">+F8+G16-G6</f>
        <v>75</v>
      </c>
      <c r="H8" s="12">
        <f t="shared" si="1"/>
        <v>130</v>
      </c>
      <c r="I8" s="12">
        <f t="shared" si="1"/>
        <v>175</v>
      </c>
      <c r="J8" s="12">
        <f t="shared" si="1"/>
        <v>205</v>
      </c>
      <c r="K8" s="12">
        <f t="shared" si="1"/>
        <v>145</v>
      </c>
      <c r="L8" s="12">
        <f t="shared" si="1"/>
        <v>85</v>
      </c>
      <c r="M8" s="12">
        <f t="shared" si="1"/>
        <v>25</v>
      </c>
      <c r="N8" s="12">
        <f t="shared" si="1"/>
        <v>45</v>
      </c>
      <c r="O8" s="12">
        <f t="shared" si="1"/>
        <v>65</v>
      </c>
      <c r="P8" s="12">
        <f t="shared" si="1"/>
        <v>85</v>
      </c>
      <c r="Q8" s="3"/>
    </row>
    <row r="10" ht="15">
      <c r="A10" s="1" t="s">
        <v>7</v>
      </c>
    </row>
    <row r="11" spans="1:17" ht="12.75">
      <c r="A11" s="2" t="s">
        <v>8</v>
      </c>
      <c r="E11" s="3">
        <f>+E7</f>
        <v>9700</v>
      </c>
      <c r="F11" s="3">
        <f aca="true" t="shared" si="2" ref="F11:P11">+F7</f>
        <v>14550</v>
      </c>
      <c r="G11" s="3">
        <f t="shared" si="2"/>
        <v>19400</v>
      </c>
      <c r="H11" s="3">
        <f t="shared" si="2"/>
        <v>24250</v>
      </c>
      <c r="I11" s="3">
        <f t="shared" si="2"/>
        <v>33950</v>
      </c>
      <c r="J11" s="3">
        <f t="shared" si="2"/>
        <v>48500</v>
      </c>
      <c r="K11" s="3">
        <f t="shared" si="2"/>
        <v>58200</v>
      </c>
      <c r="L11" s="3">
        <f t="shared" si="2"/>
        <v>58200</v>
      </c>
      <c r="M11" s="3">
        <f t="shared" si="2"/>
        <v>58200</v>
      </c>
      <c r="N11" s="3">
        <f t="shared" si="2"/>
        <v>58200</v>
      </c>
      <c r="O11" s="3">
        <f t="shared" si="2"/>
        <v>58200</v>
      </c>
      <c r="P11" s="3">
        <f t="shared" si="2"/>
        <v>58200</v>
      </c>
      <c r="Q11" s="3">
        <f>SUM(E11:P11)</f>
        <v>499550</v>
      </c>
    </row>
    <row r="12" ht="12.75">
      <c r="V12" s="4"/>
    </row>
    <row r="13" ht="12.75">
      <c r="A13" s="2" t="s">
        <v>9</v>
      </c>
    </row>
    <row r="15" ht="12.75">
      <c r="B15" t="s">
        <v>26</v>
      </c>
    </row>
    <row r="16" spans="2:17" ht="12.75">
      <c r="B16" t="s">
        <v>37</v>
      </c>
      <c r="E16">
        <v>20</v>
      </c>
      <c r="F16">
        <v>40</v>
      </c>
      <c r="G16">
        <v>60</v>
      </c>
      <c r="H16">
        <v>80</v>
      </c>
      <c r="I16">
        <v>80</v>
      </c>
      <c r="J16">
        <v>80</v>
      </c>
      <c r="K16">
        <v>0</v>
      </c>
      <c r="L16">
        <v>0</v>
      </c>
      <c r="M16">
        <v>0</v>
      </c>
      <c r="N16">
        <v>80</v>
      </c>
      <c r="O16">
        <v>80</v>
      </c>
      <c r="P16">
        <v>80</v>
      </c>
      <c r="Q16">
        <f>SUM(E16:P16)</f>
        <v>600</v>
      </c>
    </row>
    <row r="17" spans="1:17" ht="12.75">
      <c r="A17" s="5"/>
      <c r="B17" t="s">
        <v>45</v>
      </c>
      <c r="E17" s="3">
        <f>+E16*850</f>
        <v>17000</v>
      </c>
      <c r="F17" s="3">
        <f aca="true" t="shared" si="3" ref="F17:P17">+F16*850</f>
        <v>34000</v>
      </c>
      <c r="G17" s="3">
        <f t="shared" si="3"/>
        <v>51000</v>
      </c>
      <c r="H17" s="3">
        <f t="shared" si="3"/>
        <v>68000</v>
      </c>
      <c r="I17" s="3">
        <f t="shared" si="3"/>
        <v>68000</v>
      </c>
      <c r="J17" s="3">
        <f t="shared" si="3"/>
        <v>68000</v>
      </c>
      <c r="K17" s="3">
        <f t="shared" si="3"/>
        <v>0</v>
      </c>
      <c r="L17" s="3">
        <f t="shared" si="3"/>
        <v>0</v>
      </c>
      <c r="M17" s="3">
        <f t="shared" si="3"/>
        <v>0</v>
      </c>
      <c r="N17" s="3">
        <f t="shared" si="3"/>
        <v>68000</v>
      </c>
      <c r="O17" s="3">
        <f t="shared" si="3"/>
        <v>68000</v>
      </c>
      <c r="P17" s="3">
        <f t="shared" si="3"/>
        <v>68000</v>
      </c>
      <c r="Q17" s="3">
        <f>SUM(E17:P17)</f>
        <v>510000</v>
      </c>
    </row>
    <row r="19" ht="12.75">
      <c r="B19" t="s">
        <v>27</v>
      </c>
    </row>
    <row r="20" spans="2:17" ht="12.75">
      <c r="B20" t="s">
        <v>11</v>
      </c>
      <c r="E20" s="4">
        <v>3000</v>
      </c>
      <c r="F20" s="4">
        <v>3000</v>
      </c>
      <c r="G20" s="4">
        <v>3000</v>
      </c>
      <c r="H20" s="4">
        <v>3000</v>
      </c>
      <c r="I20" s="4">
        <v>3000</v>
      </c>
      <c r="J20" s="4">
        <v>3000</v>
      </c>
      <c r="K20" s="4">
        <v>3000</v>
      </c>
      <c r="L20" s="4">
        <v>3000</v>
      </c>
      <c r="M20" s="4">
        <v>3000</v>
      </c>
      <c r="N20" s="4">
        <v>3000</v>
      </c>
      <c r="O20" s="4">
        <v>3000</v>
      </c>
      <c r="P20" s="4">
        <v>3000</v>
      </c>
      <c r="Q20" s="3">
        <f>SUM(E20:P20)</f>
        <v>36000</v>
      </c>
    </row>
    <row r="21" spans="5:16" ht="12.75"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2:16" ht="12.75">
      <c r="B22" t="s">
        <v>28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2:17" ht="12.75">
      <c r="B23" t="s">
        <v>22</v>
      </c>
      <c r="E23" s="4">
        <v>2200</v>
      </c>
      <c r="F23" s="4">
        <v>1200</v>
      </c>
      <c r="G23" s="4">
        <v>1200</v>
      </c>
      <c r="H23" s="4">
        <v>1200</v>
      </c>
      <c r="I23" s="4">
        <v>1200</v>
      </c>
      <c r="J23" s="4">
        <v>1200</v>
      </c>
      <c r="K23" s="4">
        <v>1200</v>
      </c>
      <c r="L23" s="4">
        <v>1200</v>
      </c>
      <c r="M23" s="4">
        <v>1200</v>
      </c>
      <c r="N23" s="4">
        <v>1200</v>
      </c>
      <c r="O23" s="4">
        <v>1200</v>
      </c>
      <c r="P23" s="4">
        <v>1200</v>
      </c>
      <c r="Q23" s="3">
        <f aca="true" t="shared" si="4" ref="Q23:Q30">SUM(E23:P23)</f>
        <v>15400</v>
      </c>
    </row>
    <row r="24" spans="2:17" ht="12.75">
      <c r="B24" t="s">
        <v>23</v>
      </c>
      <c r="E24" s="4">
        <v>250</v>
      </c>
      <c r="F24" s="4">
        <v>250</v>
      </c>
      <c r="G24" s="4">
        <v>250</v>
      </c>
      <c r="H24" s="4">
        <v>250</v>
      </c>
      <c r="I24" s="4">
        <v>250</v>
      </c>
      <c r="J24" s="4">
        <v>250</v>
      </c>
      <c r="K24" s="4">
        <v>250</v>
      </c>
      <c r="L24" s="4">
        <v>250</v>
      </c>
      <c r="M24" s="4">
        <v>250</v>
      </c>
      <c r="N24" s="4">
        <v>250</v>
      </c>
      <c r="O24" s="4">
        <v>250</v>
      </c>
      <c r="P24" s="4">
        <v>250</v>
      </c>
      <c r="Q24" s="3">
        <f t="shared" si="4"/>
        <v>3000</v>
      </c>
    </row>
    <row r="25" spans="2:17" ht="12.75">
      <c r="B25" t="s">
        <v>36</v>
      </c>
      <c r="E25" s="4">
        <v>125</v>
      </c>
      <c r="F25" s="4">
        <v>125</v>
      </c>
      <c r="G25" s="4">
        <v>125</v>
      </c>
      <c r="H25" s="4">
        <v>125</v>
      </c>
      <c r="I25" s="4">
        <v>125</v>
      </c>
      <c r="J25" s="4">
        <v>125</v>
      </c>
      <c r="K25" s="4">
        <v>125</v>
      </c>
      <c r="L25" s="4">
        <v>125</v>
      </c>
      <c r="M25" s="4">
        <v>125</v>
      </c>
      <c r="N25" s="4">
        <v>125</v>
      </c>
      <c r="O25" s="4">
        <v>125</v>
      </c>
      <c r="P25" s="4">
        <v>125</v>
      </c>
      <c r="Q25" s="3">
        <f t="shared" si="4"/>
        <v>1500</v>
      </c>
    </row>
    <row r="26" spans="1:17" ht="12.75">
      <c r="A26" s="2"/>
      <c r="B26" t="s">
        <v>10</v>
      </c>
      <c r="E26" s="4">
        <v>100</v>
      </c>
      <c r="F26" s="4">
        <v>100</v>
      </c>
      <c r="G26" s="4">
        <v>100</v>
      </c>
      <c r="H26" s="4">
        <v>100</v>
      </c>
      <c r="I26" s="4">
        <v>100</v>
      </c>
      <c r="J26" s="4">
        <v>100</v>
      </c>
      <c r="K26" s="4">
        <v>100</v>
      </c>
      <c r="L26" s="4">
        <v>100</v>
      </c>
      <c r="M26" s="4">
        <v>100</v>
      </c>
      <c r="N26" s="4">
        <v>100</v>
      </c>
      <c r="O26" s="4">
        <v>100</v>
      </c>
      <c r="P26" s="4">
        <v>100</v>
      </c>
      <c r="Q26" s="3">
        <f>SUM(E26:P26)</f>
        <v>1200</v>
      </c>
    </row>
    <row r="27" spans="1:17" ht="12.75">
      <c r="A27" s="2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3"/>
    </row>
    <row r="28" spans="1:17" ht="12.75">
      <c r="A28" s="2" t="s">
        <v>12</v>
      </c>
      <c r="E28" s="3">
        <f>SUM(E17:E26)</f>
        <v>22675</v>
      </c>
      <c r="F28" s="3">
        <f aca="true" t="shared" si="5" ref="F28:P28">SUM(F17:F26)</f>
        <v>38675</v>
      </c>
      <c r="G28" s="3">
        <f t="shared" si="5"/>
        <v>55675</v>
      </c>
      <c r="H28" s="3">
        <f t="shared" si="5"/>
        <v>72675</v>
      </c>
      <c r="I28" s="3">
        <f t="shared" si="5"/>
        <v>72675</v>
      </c>
      <c r="J28" s="3">
        <f t="shared" si="5"/>
        <v>72675</v>
      </c>
      <c r="K28" s="3">
        <f t="shared" si="5"/>
        <v>4675</v>
      </c>
      <c r="L28" s="3">
        <f t="shared" si="5"/>
        <v>4675</v>
      </c>
      <c r="M28" s="3">
        <f t="shared" si="5"/>
        <v>4675</v>
      </c>
      <c r="N28" s="3">
        <f t="shared" si="5"/>
        <v>72675</v>
      </c>
      <c r="O28" s="3">
        <f t="shared" si="5"/>
        <v>72675</v>
      </c>
      <c r="P28" s="3">
        <f t="shared" si="5"/>
        <v>72675</v>
      </c>
      <c r="Q28" s="3">
        <f t="shared" si="4"/>
        <v>567100</v>
      </c>
    </row>
    <row r="29" ht="12.75">
      <c r="A29" s="2"/>
    </row>
    <row r="30" spans="1:17" ht="12.75">
      <c r="A30" s="2" t="s">
        <v>13</v>
      </c>
      <c r="E30" s="3">
        <f aca="true" t="shared" si="6" ref="E30:P30">+E11-E28</f>
        <v>-12975</v>
      </c>
      <c r="F30" s="3">
        <f t="shared" si="6"/>
        <v>-24125</v>
      </c>
      <c r="G30" s="3">
        <f t="shared" si="6"/>
        <v>-36275</v>
      </c>
      <c r="H30" s="3">
        <f t="shared" si="6"/>
        <v>-48425</v>
      </c>
      <c r="I30" s="3">
        <f t="shared" si="6"/>
        <v>-38725</v>
      </c>
      <c r="J30" s="3">
        <f t="shared" si="6"/>
        <v>-24175</v>
      </c>
      <c r="K30" s="3">
        <f t="shared" si="6"/>
        <v>53525</v>
      </c>
      <c r="L30" s="3">
        <f t="shared" si="6"/>
        <v>53525</v>
      </c>
      <c r="M30" s="3">
        <f t="shared" si="6"/>
        <v>53525</v>
      </c>
      <c r="N30" s="3">
        <f t="shared" si="6"/>
        <v>-14475</v>
      </c>
      <c r="O30" s="3">
        <f t="shared" si="6"/>
        <v>-14475</v>
      </c>
      <c r="P30" s="3">
        <f t="shared" si="6"/>
        <v>-14475</v>
      </c>
      <c r="Q30" s="3">
        <f t="shared" si="4"/>
        <v>-67550</v>
      </c>
    </row>
    <row r="31" spans="1:17" ht="12.75">
      <c r="A31" s="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ht="12.75">
      <c r="A32" s="2" t="s">
        <v>14</v>
      </c>
    </row>
    <row r="33" ht="12.75">
      <c r="E33" s="8"/>
    </row>
    <row r="34" spans="2:17" ht="12.75">
      <c r="B34" t="s">
        <v>38</v>
      </c>
      <c r="D34" s="7">
        <v>0.03</v>
      </c>
      <c r="E34" s="4">
        <f>IF(E30&lt;0,((E30*$D$34)/12),0)+(($D$34*E35)/12)</f>
        <v>-33.85625</v>
      </c>
      <c r="F34" s="4">
        <f aca="true" t="shared" si="7" ref="F34:P34">IF(F30&lt;0,((F30*$D$34)/12),0)+(($D$34*F35)/12)</f>
        <v>-61.48125</v>
      </c>
      <c r="G34" s="4">
        <f t="shared" si="7"/>
        <v>-91.85625</v>
      </c>
      <c r="H34" s="4">
        <f t="shared" si="7"/>
        <v>-122.23125</v>
      </c>
      <c r="I34" s="4">
        <f t="shared" si="7"/>
        <v>-97.98125</v>
      </c>
      <c r="J34" s="4">
        <f t="shared" si="7"/>
        <v>-61.60625</v>
      </c>
      <c r="K34" s="4">
        <f t="shared" si="7"/>
        <v>-1.16875</v>
      </c>
      <c r="L34" s="4">
        <f t="shared" si="7"/>
        <v>-1.16875</v>
      </c>
      <c r="M34" s="4">
        <f t="shared" si="7"/>
        <v>-1.16875</v>
      </c>
      <c r="N34" s="4">
        <f t="shared" si="7"/>
        <v>-37.35625</v>
      </c>
      <c r="O34" s="4">
        <f t="shared" si="7"/>
        <v>-37.35625</v>
      </c>
      <c r="P34" s="4">
        <f t="shared" si="7"/>
        <v>-37.35625</v>
      </c>
      <c r="Q34" s="3">
        <f>SUM(E34:P34)</f>
        <v>-584.5875</v>
      </c>
    </row>
    <row r="35" spans="2:17" ht="12.75">
      <c r="B35" t="s">
        <v>40</v>
      </c>
      <c r="E35" s="6">
        <f aca="true" t="shared" si="8" ref="E35:P35">-(+E26+E20+E23+E24+E25)*0.1</f>
        <v>-567.5</v>
      </c>
      <c r="F35" s="6">
        <f t="shared" si="8"/>
        <v>-467.5</v>
      </c>
      <c r="G35" s="6">
        <f t="shared" si="8"/>
        <v>-467.5</v>
      </c>
      <c r="H35" s="6">
        <f t="shared" si="8"/>
        <v>-467.5</v>
      </c>
      <c r="I35" s="6">
        <f t="shared" si="8"/>
        <v>-467.5</v>
      </c>
      <c r="J35" s="6">
        <f t="shared" si="8"/>
        <v>-467.5</v>
      </c>
      <c r="K35" s="6">
        <f t="shared" si="8"/>
        <v>-467.5</v>
      </c>
      <c r="L35" s="6">
        <f t="shared" si="8"/>
        <v>-467.5</v>
      </c>
      <c r="M35" s="6">
        <f t="shared" si="8"/>
        <v>-467.5</v>
      </c>
      <c r="N35" s="6">
        <f t="shared" si="8"/>
        <v>-467.5</v>
      </c>
      <c r="O35" s="6">
        <f t="shared" si="8"/>
        <v>-467.5</v>
      </c>
      <c r="P35" s="6">
        <f t="shared" si="8"/>
        <v>-467.5</v>
      </c>
      <c r="Q35" s="3">
        <f>E35+F35+G35+H35+I35+J35+K35+L35+M35+N35+O35+P35</f>
        <v>-5710</v>
      </c>
    </row>
    <row r="36" spans="5:17" ht="12.75"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3"/>
    </row>
    <row r="37" spans="1:17" ht="12.75">
      <c r="A37" s="2" t="s">
        <v>15</v>
      </c>
      <c r="E37" s="3">
        <f>+E30+E34+E35</f>
        <v>-13576.35625</v>
      </c>
      <c r="F37" s="3">
        <f aca="true" t="shared" si="9" ref="F37:P37">+F30+F34+F35</f>
        <v>-24653.98125</v>
      </c>
      <c r="G37" s="3">
        <f t="shared" si="9"/>
        <v>-36834.35625</v>
      </c>
      <c r="H37" s="3">
        <f t="shared" si="9"/>
        <v>-49014.73125</v>
      </c>
      <c r="I37" s="3">
        <f t="shared" si="9"/>
        <v>-39290.48125</v>
      </c>
      <c r="J37" s="3">
        <f t="shared" si="9"/>
        <v>-24704.10625</v>
      </c>
      <c r="K37" s="3">
        <f t="shared" si="9"/>
        <v>53056.33125</v>
      </c>
      <c r="L37" s="3">
        <f t="shared" si="9"/>
        <v>53056.33125</v>
      </c>
      <c r="M37" s="3">
        <f t="shared" si="9"/>
        <v>53056.33125</v>
      </c>
      <c r="N37" s="3">
        <f t="shared" si="9"/>
        <v>-14979.85625</v>
      </c>
      <c r="O37" s="3">
        <f t="shared" si="9"/>
        <v>-14979.85625</v>
      </c>
      <c r="P37" s="3">
        <f t="shared" si="9"/>
        <v>-14979.85625</v>
      </c>
      <c r="Q37" s="3">
        <f>SUM(E37:P37)</f>
        <v>-73844.58750000001</v>
      </c>
    </row>
    <row r="38" spans="1:17" ht="12.75">
      <c r="A38" s="2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ht="12.75">
      <c r="A39" s="2" t="s">
        <v>16</v>
      </c>
    </row>
    <row r="40" ht="12.75">
      <c r="B40" t="s">
        <v>17</v>
      </c>
    </row>
    <row r="41" spans="2:3" ht="12.75">
      <c r="B41" t="s">
        <v>18</v>
      </c>
      <c r="C41" t="s">
        <v>25</v>
      </c>
    </row>
    <row r="43" spans="1:17" ht="12.75">
      <c r="A43" s="2" t="s">
        <v>19</v>
      </c>
      <c r="E43" s="3">
        <f>+E37-E41</f>
        <v>-13576.35625</v>
      </c>
      <c r="F43" s="3">
        <f aca="true" t="shared" si="10" ref="F43:P43">+F37-F41</f>
        <v>-24653.98125</v>
      </c>
      <c r="G43" s="3">
        <f t="shared" si="10"/>
        <v>-36834.35625</v>
      </c>
      <c r="H43" s="3">
        <f t="shared" si="10"/>
        <v>-49014.73125</v>
      </c>
      <c r="I43" s="3">
        <f t="shared" si="10"/>
        <v>-39290.48125</v>
      </c>
      <c r="J43" s="3">
        <f t="shared" si="10"/>
        <v>-24704.10625</v>
      </c>
      <c r="K43" s="3">
        <f t="shared" si="10"/>
        <v>53056.33125</v>
      </c>
      <c r="L43" s="3">
        <f t="shared" si="10"/>
        <v>53056.33125</v>
      </c>
      <c r="M43" s="3">
        <f t="shared" si="10"/>
        <v>53056.33125</v>
      </c>
      <c r="N43" s="3">
        <f t="shared" si="10"/>
        <v>-14979.85625</v>
      </c>
      <c r="O43" s="3">
        <f t="shared" si="10"/>
        <v>-14979.85625</v>
      </c>
      <c r="P43" s="3">
        <f t="shared" si="10"/>
        <v>-14979.85625</v>
      </c>
      <c r="Q43" s="3">
        <f>SUM(E43:P43)</f>
        <v>-73844.58750000001</v>
      </c>
    </row>
    <row r="44" ht="12.75">
      <c r="A44" s="2"/>
    </row>
    <row r="45" spans="1:16" ht="12.75">
      <c r="A45" s="2" t="s">
        <v>20</v>
      </c>
      <c r="E45" s="3">
        <f>+E43</f>
        <v>-13576.35625</v>
      </c>
      <c r="F45" s="3">
        <f>+E45+F43</f>
        <v>-38230.3375</v>
      </c>
      <c r="G45" s="3">
        <f>+F45+G43</f>
        <v>-75064.69375</v>
      </c>
      <c r="H45" s="3">
        <f>+G45+H43</f>
        <v>-124079.425</v>
      </c>
      <c r="I45" s="3">
        <f>+H45+I43</f>
        <v>-163369.90625</v>
      </c>
      <c r="J45" s="3">
        <f aca="true" t="shared" si="11" ref="J45:P45">+I45+J43</f>
        <v>-188074.0125</v>
      </c>
      <c r="K45" s="3">
        <f t="shared" si="11"/>
        <v>-135017.68125000002</v>
      </c>
      <c r="L45" s="3">
        <f t="shared" si="11"/>
        <v>-81961.35000000002</v>
      </c>
      <c r="M45" s="3">
        <f t="shared" si="11"/>
        <v>-28905.018750000017</v>
      </c>
      <c r="N45" s="3">
        <f t="shared" si="11"/>
        <v>-43884.875000000015</v>
      </c>
      <c r="O45" s="3">
        <f t="shared" si="11"/>
        <v>-58864.73125000001</v>
      </c>
      <c r="P45" s="3">
        <f t="shared" si="11"/>
        <v>-73844.58750000001</v>
      </c>
    </row>
  </sheetData>
  <printOptions horizontalCentered="1"/>
  <pageMargins left="0.5" right="0.5" top="0.5" bottom="0.75" header="0.5" footer="0.5"/>
  <pageSetup fitToHeight="0" fitToWidth="1" horizontalDpi="300" verticalDpi="300" orientation="landscape" scale="72" r:id="rId1"/>
  <headerFooter alignWithMargins="0">
    <oddFooter>&amp;Lwjinventory99.xls - Version 6/1/99 (Interest Rate = 3%)&amp;CPage 1 of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47"/>
  <sheetViews>
    <sheetView workbookViewId="0" topLeftCell="K1">
      <selection activeCell="P8" sqref="A8:P8"/>
    </sheetView>
  </sheetViews>
  <sheetFormatPr defaultColWidth="9.140625" defaultRowHeight="12.75"/>
  <cols>
    <col min="5" max="15" width="10.28125" style="0" bestFit="1" customWidth="1"/>
    <col min="16" max="16" width="10.00390625" style="0" customWidth="1"/>
    <col min="17" max="17" width="11.140625" style="0" customWidth="1"/>
  </cols>
  <sheetData>
    <row r="1" ht="19.5">
      <c r="A1" s="10" t="s">
        <v>47</v>
      </c>
    </row>
    <row r="3" ht="15">
      <c r="A3" s="1" t="s">
        <v>1</v>
      </c>
    </row>
    <row r="4" spans="1:17" ht="12.75">
      <c r="A4" s="2" t="s">
        <v>41</v>
      </c>
      <c r="D4" s="2"/>
      <c r="E4" s="9" t="s">
        <v>4</v>
      </c>
      <c r="F4" s="9" t="s">
        <v>5</v>
      </c>
      <c r="G4" s="9" t="s">
        <v>35</v>
      </c>
      <c r="H4" s="9" t="s">
        <v>29</v>
      </c>
      <c r="I4" s="9" t="s">
        <v>30</v>
      </c>
      <c r="J4" s="9" t="s">
        <v>31</v>
      </c>
      <c r="K4" s="9" t="s">
        <v>32</v>
      </c>
      <c r="L4" s="9" t="s">
        <v>34</v>
      </c>
      <c r="M4" s="9" t="s">
        <v>33</v>
      </c>
      <c r="N4" s="9" t="s">
        <v>2</v>
      </c>
      <c r="O4" s="9" t="s">
        <v>3</v>
      </c>
      <c r="P4" s="9" t="s">
        <v>6</v>
      </c>
      <c r="Q4" s="9" t="s">
        <v>21</v>
      </c>
    </row>
    <row r="6" spans="2:17" ht="12.75">
      <c r="B6" t="s">
        <v>24</v>
      </c>
      <c r="E6">
        <v>60</v>
      </c>
      <c r="F6">
        <v>60</v>
      </c>
      <c r="G6">
        <v>60</v>
      </c>
      <c r="H6">
        <v>60</v>
      </c>
      <c r="I6">
        <v>60</v>
      </c>
      <c r="J6">
        <v>60</v>
      </c>
      <c r="K6">
        <v>60</v>
      </c>
      <c r="L6">
        <v>60</v>
      </c>
      <c r="M6">
        <v>60</v>
      </c>
      <c r="N6">
        <v>60</v>
      </c>
      <c r="O6">
        <v>60</v>
      </c>
      <c r="P6">
        <v>60</v>
      </c>
      <c r="Q6">
        <f>SUM(E6:P6)</f>
        <v>720</v>
      </c>
    </row>
    <row r="7" spans="2:17" ht="12.75">
      <c r="B7" t="s">
        <v>43</v>
      </c>
      <c r="E7" s="3">
        <f>+E6*970</f>
        <v>58200</v>
      </c>
      <c r="F7" s="3">
        <f>+F6*970</f>
        <v>58200</v>
      </c>
      <c r="G7" s="3">
        <f aca="true" t="shared" si="0" ref="G7:P7">+G6*970</f>
        <v>58200</v>
      </c>
      <c r="H7" s="3">
        <f t="shared" si="0"/>
        <v>58200</v>
      </c>
      <c r="I7" s="3">
        <f t="shared" si="0"/>
        <v>58200</v>
      </c>
      <c r="J7" s="3">
        <f t="shared" si="0"/>
        <v>58200</v>
      </c>
      <c r="K7" s="3">
        <f t="shared" si="0"/>
        <v>58200</v>
      </c>
      <c r="L7" s="3">
        <f t="shared" si="0"/>
        <v>58200</v>
      </c>
      <c r="M7" s="3">
        <f t="shared" si="0"/>
        <v>58200</v>
      </c>
      <c r="N7" s="3">
        <f t="shared" si="0"/>
        <v>58200</v>
      </c>
      <c r="O7" s="3">
        <f t="shared" si="0"/>
        <v>58200</v>
      </c>
      <c r="P7" s="3">
        <f t="shared" si="0"/>
        <v>58200</v>
      </c>
      <c r="Q7" s="3">
        <f>SUM(E7:P7)</f>
        <v>698400</v>
      </c>
    </row>
    <row r="8" spans="1:17" ht="12.75">
      <c r="A8" s="12"/>
      <c r="B8" s="12" t="s">
        <v>49</v>
      </c>
      <c r="C8" s="12"/>
      <c r="D8" s="12"/>
      <c r="E8" s="12">
        <f>wjinventory_yr1!$P$8+E16-E6</f>
        <v>105</v>
      </c>
      <c r="F8" s="12">
        <f>+E8+F16-F6</f>
        <v>125</v>
      </c>
      <c r="G8" s="12">
        <f aca="true" t="shared" si="1" ref="G8:P8">+F8+G16-G6</f>
        <v>145</v>
      </c>
      <c r="H8" s="12">
        <f t="shared" si="1"/>
        <v>165</v>
      </c>
      <c r="I8" s="12">
        <f t="shared" si="1"/>
        <v>185</v>
      </c>
      <c r="J8" s="12">
        <f t="shared" si="1"/>
        <v>205</v>
      </c>
      <c r="K8" s="12">
        <f t="shared" si="1"/>
        <v>145</v>
      </c>
      <c r="L8" s="12">
        <f t="shared" si="1"/>
        <v>85</v>
      </c>
      <c r="M8" s="12">
        <f t="shared" si="1"/>
        <v>25</v>
      </c>
      <c r="N8" s="12">
        <f t="shared" si="1"/>
        <v>55</v>
      </c>
      <c r="O8" s="12">
        <f t="shared" si="1"/>
        <v>85</v>
      </c>
      <c r="P8" s="12">
        <f t="shared" si="1"/>
        <v>115</v>
      </c>
      <c r="Q8" s="3"/>
    </row>
    <row r="10" ht="15">
      <c r="A10" s="1" t="s">
        <v>7</v>
      </c>
    </row>
    <row r="11" spans="1:17" ht="12.75">
      <c r="A11" s="2" t="s">
        <v>8</v>
      </c>
      <c r="E11" s="3">
        <f>+E7</f>
        <v>58200</v>
      </c>
      <c r="F11" s="3">
        <f aca="true" t="shared" si="2" ref="F11:P11">+F7</f>
        <v>58200</v>
      </c>
      <c r="G11" s="3">
        <f t="shared" si="2"/>
        <v>58200</v>
      </c>
      <c r="H11" s="3">
        <f t="shared" si="2"/>
        <v>58200</v>
      </c>
      <c r="I11" s="3">
        <f t="shared" si="2"/>
        <v>58200</v>
      </c>
      <c r="J11" s="3">
        <f t="shared" si="2"/>
        <v>58200</v>
      </c>
      <c r="K11" s="3">
        <f t="shared" si="2"/>
        <v>58200</v>
      </c>
      <c r="L11" s="3">
        <f t="shared" si="2"/>
        <v>58200</v>
      </c>
      <c r="M11" s="3">
        <f t="shared" si="2"/>
        <v>58200</v>
      </c>
      <c r="N11" s="3">
        <f t="shared" si="2"/>
        <v>58200</v>
      </c>
      <c r="O11" s="3">
        <f t="shared" si="2"/>
        <v>58200</v>
      </c>
      <c r="P11" s="3">
        <f t="shared" si="2"/>
        <v>58200</v>
      </c>
      <c r="Q11" s="3">
        <f>SUM(E11:P11)</f>
        <v>698400</v>
      </c>
    </row>
    <row r="12" ht="12.75">
      <c r="V12" s="4"/>
    </row>
    <row r="13" ht="12.75">
      <c r="A13" s="2" t="s">
        <v>9</v>
      </c>
    </row>
    <row r="15" ht="12.75">
      <c r="B15" t="s">
        <v>26</v>
      </c>
    </row>
    <row r="16" spans="2:17" ht="12.75">
      <c r="B16" t="s">
        <v>37</v>
      </c>
      <c r="E16">
        <v>80</v>
      </c>
      <c r="F16">
        <v>80</v>
      </c>
      <c r="G16">
        <v>80</v>
      </c>
      <c r="H16">
        <v>80</v>
      </c>
      <c r="I16">
        <v>80</v>
      </c>
      <c r="J16">
        <v>80</v>
      </c>
      <c r="K16">
        <v>0</v>
      </c>
      <c r="L16">
        <v>0</v>
      </c>
      <c r="M16">
        <v>0</v>
      </c>
      <c r="N16">
        <v>90</v>
      </c>
      <c r="O16">
        <v>90</v>
      </c>
      <c r="P16">
        <v>90</v>
      </c>
      <c r="Q16">
        <f>SUM(E16:P16)</f>
        <v>750</v>
      </c>
    </row>
    <row r="17" spans="1:17" ht="12.75">
      <c r="A17" s="5"/>
      <c r="B17" t="s">
        <v>39</v>
      </c>
      <c r="E17" s="3">
        <f>+E16*850</f>
        <v>68000</v>
      </c>
      <c r="F17" s="3">
        <f aca="true" t="shared" si="3" ref="F17:P17">+F16*850</f>
        <v>68000</v>
      </c>
      <c r="G17" s="3">
        <f t="shared" si="3"/>
        <v>68000</v>
      </c>
      <c r="H17" s="3">
        <f t="shared" si="3"/>
        <v>68000</v>
      </c>
      <c r="I17" s="3">
        <f t="shared" si="3"/>
        <v>68000</v>
      </c>
      <c r="J17" s="3">
        <f t="shared" si="3"/>
        <v>68000</v>
      </c>
      <c r="K17" s="3">
        <f t="shared" si="3"/>
        <v>0</v>
      </c>
      <c r="L17" s="3">
        <f t="shared" si="3"/>
        <v>0</v>
      </c>
      <c r="M17" s="3">
        <f t="shared" si="3"/>
        <v>0</v>
      </c>
      <c r="N17" s="3">
        <f t="shared" si="3"/>
        <v>76500</v>
      </c>
      <c r="O17" s="3">
        <f t="shared" si="3"/>
        <v>76500</v>
      </c>
      <c r="P17" s="3">
        <f t="shared" si="3"/>
        <v>76500</v>
      </c>
      <c r="Q17" s="3">
        <f>SUM(E17:P17)</f>
        <v>637500</v>
      </c>
    </row>
    <row r="19" ht="12.75">
      <c r="B19" t="s">
        <v>27</v>
      </c>
    </row>
    <row r="20" spans="2:17" ht="12.75">
      <c r="B20" t="s">
        <v>11</v>
      </c>
      <c r="E20" s="4">
        <v>3000</v>
      </c>
      <c r="F20" s="4">
        <v>3000</v>
      </c>
      <c r="G20" s="4">
        <v>3000</v>
      </c>
      <c r="H20" s="4">
        <v>3000</v>
      </c>
      <c r="I20" s="4">
        <v>3000</v>
      </c>
      <c r="J20" s="4">
        <v>3000</v>
      </c>
      <c r="K20" s="4">
        <v>3000</v>
      </c>
      <c r="L20" s="4">
        <v>3000</v>
      </c>
      <c r="M20" s="4">
        <v>3000</v>
      </c>
      <c r="N20" s="4">
        <v>3000</v>
      </c>
      <c r="O20" s="4">
        <v>3000</v>
      </c>
      <c r="P20" s="4">
        <v>3000</v>
      </c>
      <c r="Q20" s="3">
        <f>SUM(E20:P20)</f>
        <v>36000</v>
      </c>
    </row>
    <row r="21" spans="5:16" ht="12.75"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2:16" ht="12.75">
      <c r="B22" t="s">
        <v>28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2:17" ht="12.75">
      <c r="B23" t="s">
        <v>22</v>
      </c>
      <c r="E23" s="4">
        <v>1200</v>
      </c>
      <c r="F23" s="4">
        <v>1200</v>
      </c>
      <c r="G23" s="4">
        <v>1200</v>
      </c>
      <c r="H23" s="4">
        <v>1200</v>
      </c>
      <c r="I23" s="4">
        <v>1200</v>
      </c>
      <c r="J23" s="4">
        <v>1200</v>
      </c>
      <c r="K23" s="4">
        <v>1200</v>
      </c>
      <c r="L23" s="4">
        <v>1200</v>
      </c>
      <c r="M23" s="4">
        <v>1200</v>
      </c>
      <c r="N23" s="4">
        <v>1200</v>
      </c>
      <c r="O23" s="4">
        <v>1200</v>
      </c>
      <c r="P23" s="4">
        <v>1200</v>
      </c>
      <c r="Q23" s="3">
        <f aca="true" t="shared" si="4" ref="Q23:Q30">SUM(E23:P23)</f>
        <v>14400</v>
      </c>
    </row>
    <row r="24" spans="2:17" ht="12.75">
      <c r="B24" t="s">
        <v>23</v>
      </c>
      <c r="E24" s="4">
        <v>250</v>
      </c>
      <c r="F24" s="4">
        <v>250</v>
      </c>
      <c r="G24" s="4">
        <v>250</v>
      </c>
      <c r="H24" s="4">
        <v>250</v>
      </c>
      <c r="I24" s="4">
        <v>250</v>
      </c>
      <c r="J24" s="4">
        <v>250</v>
      </c>
      <c r="K24" s="4">
        <v>250</v>
      </c>
      <c r="L24" s="4">
        <v>250</v>
      </c>
      <c r="M24" s="4">
        <v>250</v>
      </c>
      <c r="N24" s="4">
        <v>250</v>
      </c>
      <c r="O24" s="4">
        <v>250</v>
      </c>
      <c r="P24" s="4">
        <v>250</v>
      </c>
      <c r="Q24" s="3">
        <f t="shared" si="4"/>
        <v>3000</v>
      </c>
    </row>
    <row r="25" spans="2:17" ht="12.75">
      <c r="B25" t="s">
        <v>36</v>
      </c>
      <c r="E25" s="4">
        <v>125</v>
      </c>
      <c r="F25" s="4">
        <v>125</v>
      </c>
      <c r="G25" s="4">
        <v>125</v>
      </c>
      <c r="H25" s="4">
        <v>125</v>
      </c>
      <c r="I25" s="4">
        <v>125</v>
      </c>
      <c r="J25" s="4">
        <v>125</v>
      </c>
      <c r="K25" s="4">
        <v>125</v>
      </c>
      <c r="L25" s="4">
        <v>125</v>
      </c>
      <c r="M25" s="4">
        <v>125</v>
      </c>
      <c r="N25" s="4">
        <v>125</v>
      </c>
      <c r="O25" s="4">
        <v>125</v>
      </c>
      <c r="P25" s="4">
        <v>125</v>
      </c>
      <c r="Q25" s="3">
        <f t="shared" si="4"/>
        <v>1500</v>
      </c>
    </row>
    <row r="26" spans="2:17" ht="12.75">
      <c r="B26" t="s">
        <v>10</v>
      </c>
      <c r="E26" s="4">
        <v>100</v>
      </c>
      <c r="F26" s="4">
        <v>100</v>
      </c>
      <c r="G26" s="4">
        <v>100</v>
      </c>
      <c r="H26" s="4">
        <v>100</v>
      </c>
      <c r="I26" s="4">
        <v>100</v>
      </c>
      <c r="J26" s="4">
        <v>100</v>
      </c>
      <c r="K26" s="4">
        <v>100</v>
      </c>
      <c r="L26" s="4">
        <v>100</v>
      </c>
      <c r="M26" s="4">
        <v>100</v>
      </c>
      <c r="N26" s="4">
        <v>100</v>
      </c>
      <c r="O26" s="4">
        <v>100</v>
      </c>
      <c r="P26" s="4">
        <v>100</v>
      </c>
      <c r="Q26" s="3">
        <f>SUM(E26:P26)</f>
        <v>1200</v>
      </c>
    </row>
    <row r="27" spans="5:17" ht="12.75"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3"/>
    </row>
    <row r="28" spans="1:17" ht="12.75">
      <c r="A28" s="2" t="s">
        <v>12</v>
      </c>
      <c r="E28" s="3">
        <f>SUM(E17:E26)</f>
        <v>72675</v>
      </c>
      <c r="F28" s="3">
        <f aca="true" t="shared" si="5" ref="F28:P28">SUM(F17:F26)</f>
        <v>72675</v>
      </c>
      <c r="G28" s="3">
        <f t="shared" si="5"/>
        <v>72675</v>
      </c>
      <c r="H28" s="3">
        <f t="shared" si="5"/>
        <v>72675</v>
      </c>
      <c r="I28" s="3">
        <f t="shared" si="5"/>
        <v>72675</v>
      </c>
      <c r="J28" s="3">
        <f t="shared" si="5"/>
        <v>72675</v>
      </c>
      <c r="K28" s="3">
        <f t="shared" si="5"/>
        <v>4675</v>
      </c>
      <c r="L28" s="3">
        <f t="shared" si="5"/>
        <v>4675</v>
      </c>
      <c r="M28" s="3">
        <f t="shared" si="5"/>
        <v>4675</v>
      </c>
      <c r="N28" s="3">
        <f t="shared" si="5"/>
        <v>81175</v>
      </c>
      <c r="O28" s="3">
        <f t="shared" si="5"/>
        <v>81175</v>
      </c>
      <c r="P28" s="3">
        <f t="shared" si="5"/>
        <v>81175</v>
      </c>
      <c r="Q28" s="3">
        <f t="shared" si="4"/>
        <v>693600</v>
      </c>
    </row>
    <row r="30" spans="1:17" ht="12.75">
      <c r="A30" s="2" t="s">
        <v>13</v>
      </c>
      <c r="E30" s="3">
        <f aca="true" t="shared" si="6" ref="E30:P30">+E11-E28</f>
        <v>-14475</v>
      </c>
      <c r="F30" s="3">
        <f t="shared" si="6"/>
        <v>-14475</v>
      </c>
      <c r="G30" s="3">
        <f t="shared" si="6"/>
        <v>-14475</v>
      </c>
      <c r="H30" s="3">
        <f t="shared" si="6"/>
        <v>-14475</v>
      </c>
      <c r="I30" s="3">
        <f t="shared" si="6"/>
        <v>-14475</v>
      </c>
      <c r="J30" s="3">
        <f t="shared" si="6"/>
        <v>-14475</v>
      </c>
      <c r="K30" s="3">
        <f t="shared" si="6"/>
        <v>53525</v>
      </c>
      <c r="L30" s="3">
        <f t="shared" si="6"/>
        <v>53525</v>
      </c>
      <c r="M30" s="3">
        <f t="shared" si="6"/>
        <v>53525</v>
      </c>
      <c r="N30" s="3">
        <f t="shared" si="6"/>
        <v>-22975</v>
      </c>
      <c r="O30" s="3">
        <f t="shared" si="6"/>
        <v>-22975</v>
      </c>
      <c r="P30" s="3">
        <f t="shared" si="6"/>
        <v>-22975</v>
      </c>
      <c r="Q30" s="3">
        <f t="shared" si="4"/>
        <v>4800</v>
      </c>
    </row>
    <row r="32" ht="12.75">
      <c r="A32" s="2" t="s">
        <v>14</v>
      </c>
    </row>
    <row r="33" ht="12.75">
      <c r="A33" s="2"/>
    </row>
    <row r="34" spans="2:17" ht="12.75">
      <c r="B34" t="s">
        <v>38</v>
      </c>
      <c r="D34" s="7">
        <v>0.03</v>
      </c>
      <c r="E34" s="4">
        <f>IF(E30&lt;0,((E30*$D$34)/12),0)+(($D$34*E35)/12)</f>
        <v>-37.35625</v>
      </c>
      <c r="F34" s="6">
        <f aca="true" t="shared" si="7" ref="F34:P34">IF(F30&lt;0,((F30*$D$34)/12),0+($D$34*F35)/12)</f>
        <v>-36.1875</v>
      </c>
      <c r="G34" s="6">
        <f t="shared" si="7"/>
        <v>-36.1875</v>
      </c>
      <c r="H34" s="6">
        <f t="shared" si="7"/>
        <v>-36.1875</v>
      </c>
      <c r="I34" s="6">
        <f t="shared" si="7"/>
        <v>-36.1875</v>
      </c>
      <c r="J34" s="6">
        <f t="shared" si="7"/>
        <v>-36.1875</v>
      </c>
      <c r="K34" s="6">
        <f t="shared" si="7"/>
        <v>-1.16875</v>
      </c>
      <c r="L34" s="6">
        <f t="shared" si="7"/>
        <v>-1.16875</v>
      </c>
      <c r="M34" s="6">
        <f t="shared" si="7"/>
        <v>-1.16875</v>
      </c>
      <c r="N34" s="6">
        <f t="shared" si="7"/>
        <v>-57.4375</v>
      </c>
      <c r="O34" s="6">
        <f t="shared" si="7"/>
        <v>-57.4375</v>
      </c>
      <c r="P34" s="6">
        <f t="shared" si="7"/>
        <v>-57.4375</v>
      </c>
      <c r="Q34" s="3">
        <f>SUM(E34:P34)</f>
        <v>-394.11249999999995</v>
      </c>
    </row>
    <row r="35" spans="2:17" ht="12.75">
      <c r="B35" t="s">
        <v>40</v>
      </c>
      <c r="E35" s="6">
        <f aca="true" t="shared" si="8" ref="E35:P35">-(+E26+E20+E23+E24+E25)*0.1</f>
        <v>-467.5</v>
      </c>
      <c r="F35" s="6">
        <f t="shared" si="8"/>
        <v>-467.5</v>
      </c>
      <c r="G35" s="6">
        <f t="shared" si="8"/>
        <v>-467.5</v>
      </c>
      <c r="H35" s="6">
        <f t="shared" si="8"/>
        <v>-467.5</v>
      </c>
      <c r="I35" s="6">
        <f t="shared" si="8"/>
        <v>-467.5</v>
      </c>
      <c r="J35" s="6">
        <f t="shared" si="8"/>
        <v>-467.5</v>
      </c>
      <c r="K35" s="6">
        <f t="shared" si="8"/>
        <v>-467.5</v>
      </c>
      <c r="L35" s="6">
        <f t="shared" si="8"/>
        <v>-467.5</v>
      </c>
      <c r="M35" s="6">
        <f t="shared" si="8"/>
        <v>-467.5</v>
      </c>
      <c r="N35" s="6">
        <f t="shared" si="8"/>
        <v>-467.5</v>
      </c>
      <c r="O35" s="6">
        <f t="shared" si="8"/>
        <v>-467.5</v>
      </c>
      <c r="P35" s="6">
        <f t="shared" si="8"/>
        <v>-467.5</v>
      </c>
      <c r="Q35" s="3">
        <f>E35+F35+G35+H35+I35+J35+K35+L35+M35+N35+O35+P35</f>
        <v>-5610</v>
      </c>
    </row>
    <row r="37" spans="1:17" ht="12.75">
      <c r="A37" s="2" t="s">
        <v>15</v>
      </c>
      <c r="E37" s="3">
        <f>+E30+E34+E35</f>
        <v>-14979.85625</v>
      </c>
      <c r="F37" s="3">
        <f aca="true" t="shared" si="9" ref="F37:P37">+F30+F34+F35</f>
        <v>-14978.6875</v>
      </c>
      <c r="G37" s="3">
        <f t="shared" si="9"/>
        <v>-14978.6875</v>
      </c>
      <c r="H37" s="3">
        <f t="shared" si="9"/>
        <v>-14978.6875</v>
      </c>
      <c r="I37" s="3">
        <f t="shared" si="9"/>
        <v>-14978.6875</v>
      </c>
      <c r="J37" s="3">
        <f t="shared" si="9"/>
        <v>-14978.6875</v>
      </c>
      <c r="K37" s="3">
        <f t="shared" si="9"/>
        <v>53056.33125</v>
      </c>
      <c r="L37" s="3">
        <f t="shared" si="9"/>
        <v>53056.33125</v>
      </c>
      <c r="M37" s="3">
        <f t="shared" si="9"/>
        <v>53056.33125</v>
      </c>
      <c r="N37" s="3">
        <f t="shared" si="9"/>
        <v>-23499.9375</v>
      </c>
      <c r="O37" s="3">
        <f t="shared" si="9"/>
        <v>-23499.9375</v>
      </c>
      <c r="P37" s="3">
        <f t="shared" si="9"/>
        <v>-23499.9375</v>
      </c>
      <c r="Q37" s="3">
        <f>SUM(E37:P37)</f>
        <v>-1204.1124999999884</v>
      </c>
    </row>
    <row r="39" ht="12.75">
      <c r="A39" s="2" t="s">
        <v>16</v>
      </c>
    </row>
    <row r="40" ht="12.75">
      <c r="B40" t="s">
        <v>17</v>
      </c>
    </row>
    <row r="41" spans="1:3" ht="12.75">
      <c r="A41" s="2"/>
      <c r="B41" t="s">
        <v>18</v>
      </c>
      <c r="C41" t="s">
        <v>25</v>
      </c>
    </row>
    <row r="43" spans="1:17" ht="12.75">
      <c r="A43" s="2" t="s">
        <v>19</v>
      </c>
      <c r="E43" s="3">
        <f>+E37-E41</f>
        <v>-14979.85625</v>
      </c>
      <c r="F43" s="3">
        <f aca="true" t="shared" si="10" ref="F43:P43">+F37-F41</f>
        <v>-14978.6875</v>
      </c>
      <c r="G43" s="3">
        <f t="shared" si="10"/>
        <v>-14978.6875</v>
      </c>
      <c r="H43" s="3">
        <f t="shared" si="10"/>
        <v>-14978.6875</v>
      </c>
      <c r="I43" s="3">
        <f t="shared" si="10"/>
        <v>-14978.6875</v>
      </c>
      <c r="J43" s="3">
        <f t="shared" si="10"/>
        <v>-14978.6875</v>
      </c>
      <c r="K43" s="3">
        <f t="shared" si="10"/>
        <v>53056.33125</v>
      </c>
      <c r="L43" s="3">
        <f t="shared" si="10"/>
        <v>53056.33125</v>
      </c>
      <c r="M43" s="3">
        <f t="shared" si="10"/>
        <v>53056.33125</v>
      </c>
      <c r="N43" s="3">
        <f t="shared" si="10"/>
        <v>-23499.9375</v>
      </c>
      <c r="O43" s="3">
        <f t="shared" si="10"/>
        <v>-23499.9375</v>
      </c>
      <c r="P43" s="3">
        <f t="shared" si="10"/>
        <v>-23499.9375</v>
      </c>
      <c r="Q43" s="3">
        <f>SUM(E43:P43)</f>
        <v>-1204.1124999999884</v>
      </c>
    </row>
    <row r="45" spans="1:16" ht="12.75">
      <c r="A45" s="2" t="s">
        <v>20</v>
      </c>
      <c r="E45" s="3">
        <f>wjinventory_yr1!$P$45+E43</f>
        <v>-88824.44375</v>
      </c>
      <c r="F45" s="3">
        <f>+E45+F43</f>
        <v>-103803.13125</v>
      </c>
      <c r="G45" s="3">
        <f>+F45+G43</f>
        <v>-118781.81875</v>
      </c>
      <c r="H45" s="3">
        <f>+G45+H43</f>
        <v>-133760.50625</v>
      </c>
      <c r="I45" s="3">
        <f>+H45+I43</f>
        <v>-148739.19375</v>
      </c>
      <c r="J45" s="3">
        <f aca="true" t="shared" si="11" ref="J45:P45">+I45+J43</f>
        <v>-163717.88125</v>
      </c>
      <c r="K45" s="3">
        <f t="shared" si="11"/>
        <v>-110661.55</v>
      </c>
      <c r="L45" s="3">
        <f t="shared" si="11"/>
        <v>-57605.21875</v>
      </c>
      <c r="M45" s="3">
        <f t="shared" si="11"/>
        <v>-4548.887499999997</v>
      </c>
      <c r="N45" s="3">
        <f t="shared" si="11"/>
        <v>-28048.824999999997</v>
      </c>
      <c r="O45" s="3">
        <f t="shared" si="11"/>
        <v>-51548.7625</v>
      </c>
      <c r="P45" s="3">
        <f t="shared" si="11"/>
        <v>-75048.7</v>
      </c>
    </row>
    <row r="47" ht="12.75">
      <c r="A47" s="2"/>
    </row>
  </sheetData>
  <printOptions/>
  <pageMargins left="0.75" right="0.75" top="1" bottom="1" header="0.5" footer="0.5"/>
  <pageSetup fitToHeight="0" horizontalDpi="300" verticalDpi="300" orientation="landscape" scale="70" r:id="rId1"/>
  <headerFooter alignWithMargins="0">
    <oddFooter>&amp;Lwjinventory99.xls - Version 6/1/99 (Interest Rate = 3%)&amp;CPage 2 of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workbookViewId="0" topLeftCell="A1">
      <selection activeCell="A8" sqref="A8"/>
    </sheetView>
  </sheetViews>
  <sheetFormatPr defaultColWidth="9.140625" defaultRowHeight="12.75"/>
  <cols>
    <col min="5" max="16" width="10.28125" style="0" bestFit="1" customWidth="1"/>
  </cols>
  <sheetData>
    <row r="1" ht="19.5">
      <c r="A1" s="10" t="s">
        <v>48</v>
      </c>
    </row>
    <row r="3" ht="15">
      <c r="A3" s="1" t="s">
        <v>1</v>
      </c>
    </row>
    <row r="4" spans="1:17" ht="12.75">
      <c r="A4" s="2" t="s">
        <v>42</v>
      </c>
      <c r="D4" s="2"/>
      <c r="E4" s="9" t="s">
        <v>4</v>
      </c>
      <c r="F4" s="9" t="s">
        <v>5</v>
      </c>
      <c r="G4" s="9" t="s">
        <v>35</v>
      </c>
      <c r="H4" s="9" t="s">
        <v>29</v>
      </c>
      <c r="I4" s="9" t="s">
        <v>30</v>
      </c>
      <c r="J4" s="9" t="s">
        <v>31</v>
      </c>
      <c r="K4" s="9" t="s">
        <v>32</v>
      </c>
      <c r="L4" s="9" t="s">
        <v>34</v>
      </c>
      <c r="M4" s="9" t="s">
        <v>33</v>
      </c>
      <c r="N4" s="9" t="s">
        <v>2</v>
      </c>
      <c r="O4" s="9" t="s">
        <v>3</v>
      </c>
      <c r="P4" s="9" t="s">
        <v>6</v>
      </c>
      <c r="Q4" s="9" t="s">
        <v>21</v>
      </c>
    </row>
    <row r="6" spans="2:17" ht="12.75">
      <c r="B6" t="s">
        <v>24</v>
      </c>
      <c r="E6">
        <v>65</v>
      </c>
      <c r="F6">
        <v>65</v>
      </c>
      <c r="G6">
        <v>67</v>
      </c>
      <c r="H6">
        <v>67</v>
      </c>
      <c r="I6">
        <v>67</v>
      </c>
      <c r="J6">
        <v>70</v>
      </c>
      <c r="K6">
        <v>70</v>
      </c>
      <c r="L6">
        <v>70</v>
      </c>
      <c r="M6">
        <v>70</v>
      </c>
      <c r="N6">
        <v>70</v>
      </c>
      <c r="O6">
        <v>75</v>
      </c>
      <c r="P6">
        <v>194</v>
      </c>
      <c r="Q6">
        <f>SUM(E6:P6)</f>
        <v>950</v>
      </c>
    </row>
    <row r="7" spans="2:17" ht="12.75">
      <c r="B7" t="s">
        <v>43</v>
      </c>
      <c r="E7" s="3">
        <f>+E6*970</f>
        <v>63050</v>
      </c>
      <c r="F7" s="3">
        <f>+F6*970</f>
        <v>63050</v>
      </c>
      <c r="G7" s="3">
        <f aca="true" t="shared" si="0" ref="G7:O7">+G6*970</f>
        <v>64990</v>
      </c>
      <c r="H7" s="3">
        <f t="shared" si="0"/>
        <v>64990</v>
      </c>
      <c r="I7" s="3">
        <f t="shared" si="0"/>
        <v>64990</v>
      </c>
      <c r="J7" s="3">
        <f t="shared" si="0"/>
        <v>67900</v>
      </c>
      <c r="K7" s="3">
        <f t="shared" si="0"/>
        <v>67900</v>
      </c>
      <c r="L7" s="3">
        <f t="shared" si="0"/>
        <v>67900</v>
      </c>
      <c r="M7" s="3">
        <f t="shared" si="0"/>
        <v>67900</v>
      </c>
      <c r="N7" s="3">
        <f t="shared" si="0"/>
        <v>67900</v>
      </c>
      <c r="O7" s="3">
        <f t="shared" si="0"/>
        <v>72750</v>
      </c>
      <c r="P7" s="3">
        <f>+O6*970+119*850</f>
        <v>173900</v>
      </c>
      <c r="Q7" s="3">
        <f>SUM(E7:P7)</f>
        <v>907220</v>
      </c>
    </row>
    <row r="8" spans="1:17" ht="12.75">
      <c r="A8" s="11"/>
      <c r="B8" s="12" t="s">
        <v>49</v>
      </c>
      <c r="C8" s="12"/>
      <c r="D8" s="12"/>
      <c r="E8" s="12">
        <f>WJinventory_yr2!$P$8+E16-E6</f>
        <v>140</v>
      </c>
      <c r="F8" s="12">
        <f>+E8+F16-F6</f>
        <v>165</v>
      </c>
      <c r="G8" s="12">
        <f aca="true" t="shared" si="1" ref="G8:P8">+F8+G16-G6</f>
        <v>188</v>
      </c>
      <c r="H8" s="12">
        <f t="shared" si="1"/>
        <v>211</v>
      </c>
      <c r="I8" s="12">
        <f t="shared" si="1"/>
        <v>239</v>
      </c>
      <c r="J8" s="12">
        <f t="shared" si="1"/>
        <v>264</v>
      </c>
      <c r="K8" s="12">
        <f t="shared" si="1"/>
        <v>194</v>
      </c>
      <c r="L8" s="12">
        <f t="shared" si="1"/>
        <v>124</v>
      </c>
      <c r="M8" s="12">
        <f t="shared" si="1"/>
        <v>54</v>
      </c>
      <c r="N8" s="12">
        <f t="shared" si="1"/>
        <v>79</v>
      </c>
      <c r="O8" s="12">
        <f t="shared" si="1"/>
        <v>99</v>
      </c>
      <c r="P8" s="12">
        <f t="shared" si="1"/>
        <v>0</v>
      </c>
      <c r="Q8" s="3"/>
    </row>
    <row r="10" ht="15">
      <c r="A10" s="1" t="s">
        <v>7</v>
      </c>
    </row>
    <row r="11" spans="1:17" ht="12.75">
      <c r="A11" s="2" t="s">
        <v>8</v>
      </c>
      <c r="E11" s="3">
        <f>+E7</f>
        <v>63050</v>
      </c>
      <c r="F11" s="3">
        <f aca="true" t="shared" si="2" ref="F11:P11">+F7</f>
        <v>63050</v>
      </c>
      <c r="G11" s="3">
        <f t="shared" si="2"/>
        <v>64990</v>
      </c>
      <c r="H11" s="3">
        <f t="shared" si="2"/>
        <v>64990</v>
      </c>
      <c r="I11" s="3">
        <f t="shared" si="2"/>
        <v>64990</v>
      </c>
      <c r="J11" s="3">
        <f t="shared" si="2"/>
        <v>67900</v>
      </c>
      <c r="K11" s="3">
        <f t="shared" si="2"/>
        <v>67900</v>
      </c>
      <c r="L11" s="3">
        <f t="shared" si="2"/>
        <v>67900</v>
      </c>
      <c r="M11" s="3">
        <f t="shared" si="2"/>
        <v>67900</v>
      </c>
      <c r="N11" s="3">
        <f t="shared" si="2"/>
        <v>67900</v>
      </c>
      <c r="O11" s="3">
        <f t="shared" si="2"/>
        <v>72750</v>
      </c>
      <c r="P11" s="3">
        <f t="shared" si="2"/>
        <v>173900</v>
      </c>
      <c r="Q11" s="3">
        <f>SUM(E11:P11)</f>
        <v>907220</v>
      </c>
    </row>
    <row r="12" ht="12.75">
      <c r="V12" s="4"/>
    </row>
    <row r="13" ht="12.75">
      <c r="A13" s="2" t="s">
        <v>9</v>
      </c>
    </row>
    <row r="15" ht="12.75">
      <c r="B15" t="s">
        <v>26</v>
      </c>
    </row>
    <row r="16" spans="2:17" ht="12.75">
      <c r="B16" t="s">
        <v>37</v>
      </c>
      <c r="E16">
        <v>90</v>
      </c>
      <c r="F16">
        <v>90</v>
      </c>
      <c r="G16">
        <v>90</v>
      </c>
      <c r="H16">
        <v>90</v>
      </c>
      <c r="I16">
        <v>95</v>
      </c>
      <c r="J16">
        <v>95</v>
      </c>
      <c r="K16">
        <v>0</v>
      </c>
      <c r="L16">
        <v>0</v>
      </c>
      <c r="M16">
        <v>0</v>
      </c>
      <c r="N16">
        <v>95</v>
      </c>
      <c r="O16">
        <v>95</v>
      </c>
      <c r="P16">
        <v>95</v>
      </c>
      <c r="Q16">
        <f>SUM(E16:P16)</f>
        <v>835</v>
      </c>
    </row>
    <row r="17" spans="1:17" ht="12.75">
      <c r="A17" s="5"/>
      <c r="B17" t="s">
        <v>39</v>
      </c>
      <c r="E17" s="3">
        <f>+E16*850</f>
        <v>76500</v>
      </c>
      <c r="F17" s="3">
        <f aca="true" t="shared" si="3" ref="F17:P17">+F16*850</f>
        <v>76500</v>
      </c>
      <c r="G17" s="3">
        <f t="shared" si="3"/>
        <v>76500</v>
      </c>
      <c r="H17" s="3">
        <f t="shared" si="3"/>
        <v>76500</v>
      </c>
      <c r="I17" s="3">
        <f t="shared" si="3"/>
        <v>80750</v>
      </c>
      <c r="J17" s="3">
        <f t="shared" si="3"/>
        <v>80750</v>
      </c>
      <c r="K17" s="3">
        <f t="shared" si="3"/>
        <v>0</v>
      </c>
      <c r="L17" s="3">
        <f t="shared" si="3"/>
        <v>0</v>
      </c>
      <c r="M17" s="3">
        <f t="shared" si="3"/>
        <v>0</v>
      </c>
      <c r="N17" s="3">
        <f t="shared" si="3"/>
        <v>80750</v>
      </c>
      <c r="O17" s="3">
        <f t="shared" si="3"/>
        <v>80750</v>
      </c>
      <c r="P17" s="3">
        <f t="shared" si="3"/>
        <v>80750</v>
      </c>
      <c r="Q17" s="3">
        <f>SUM(E17:P17)</f>
        <v>709750</v>
      </c>
    </row>
    <row r="18" ht="12.75">
      <c r="Q18" s="3">
        <f>SUM(E26:P26)</f>
        <v>1200</v>
      </c>
    </row>
    <row r="19" ht="12.75">
      <c r="B19" t="s">
        <v>27</v>
      </c>
    </row>
    <row r="20" spans="2:17" ht="12.75">
      <c r="B20" t="s">
        <v>11</v>
      </c>
      <c r="E20" s="4">
        <v>3000</v>
      </c>
      <c r="F20" s="4">
        <v>3000</v>
      </c>
      <c r="G20" s="4">
        <v>3000</v>
      </c>
      <c r="H20" s="4">
        <v>3000</v>
      </c>
      <c r="I20" s="4">
        <v>3000</v>
      </c>
      <c r="J20" s="4">
        <v>3000</v>
      </c>
      <c r="K20" s="4">
        <v>3000</v>
      </c>
      <c r="L20" s="4">
        <v>3000</v>
      </c>
      <c r="M20" s="4">
        <v>3000</v>
      </c>
      <c r="N20" s="4">
        <v>3000</v>
      </c>
      <c r="O20" s="4">
        <v>3000</v>
      </c>
      <c r="P20" s="4">
        <v>3000</v>
      </c>
      <c r="Q20" s="3">
        <f>SUM(E20:P20)</f>
        <v>36000</v>
      </c>
    </row>
    <row r="21" spans="5:16" ht="12.75"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2:16" ht="12.75">
      <c r="B22" t="s">
        <v>28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2:17" ht="12.75">
      <c r="B23" t="s">
        <v>22</v>
      </c>
      <c r="E23" s="4">
        <v>1200</v>
      </c>
      <c r="F23" s="4">
        <v>1200</v>
      </c>
      <c r="G23" s="4">
        <v>1200</v>
      </c>
      <c r="H23" s="4">
        <v>1200</v>
      </c>
      <c r="I23" s="4">
        <v>1200</v>
      </c>
      <c r="J23" s="4">
        <v>1200</v>
      </c>
      <c r="K23" s="4">
        <v>1200</v>
      </c>
      <c r="L23" s="4">
        <v>1200</v>
      </c>
      <c r="M23" s="4">
        <v>1200</v>
      </c>
      <c r="N23" s="4">
        <v>1200</v>
      </c>
      <c r="O23" s="4">
        <v>1200</v>
      </c>
      <c r="P23" s="4">
        <v>200</v>
      </c>
      <c r="Q23" s="3">
        <f aca="true" t="shared" si="4" ref="Q23:Q30">SUM(E23:P23)</f>
        <v>13400</v>
      </c>
    </row>
    <row r="24" spans="2:17" ht="12.75">
      <c r="B24" t="s">
        <v>23</v>
      </c>
      <c r="E24" s="4">
        <v>250</v>
      </c>
      <c r="F24" s="4">
        <v>250</v>
      </c>
      <c r="G24" s="4">
        <v>250</v>
      </c>
      <c r="H24" s="4">
        <v>250</v>
      </c>
      <c r="I24" s="4">
        <v>250</v>
      </c>
      <c r="J24" s="4">
        <v>250</v>
      </c>
      <c r="K24" s="4">
        <v>250</v>
      </c>
      <c r="L24" s="4">
        <v>250</v>
      </c>
      <c r="M24" s="4">
        <v>250</v>
      </c>
      <c r="N24" s="4">
        <v>250</v>
      </c>
      <c r="O24" s="4">
        <v>250</v>
      </c>
      <c r="P24" s="4">
        <v>250</v>
      </c>
      <c r="Q24" s="3">
        <f t="shared" si="4"/>
        <v>3000</v>
      </c>
    </row>
    <row r="25" spans="2:17" ht="12.75">
      <c r="B25" t="s">
        <v>36</v>
      </c>
      <c r="E25" s="4">
        <v>125</v>
      </c>
      <c r="F25" s="4">
        <v>125</v>
      </c>
      <c r="G25" s="4">
        <v>125</v>
      </c>
      <c r="H25" s="4">
        <v>125</v>
      </c>
      <c r="I25" s="4">
        <v>125</v>
      </c>
      <c r="J25" s="4">
        <v>125</v>
      </c>
      <c r="K25" s="4">
        <v>125</v>
      </c>
      <c r="L25" s="4">
        <v>125</v>
      </c>
      <c r="M25" s="4">
        <v>125</v>
      </c>
      <c r="N25" s="4">
        <v>125</v>
      </c>
      <c r="O25" s="4">
        <v>125</v>
      </c>
      <c r="P25" s="4">
        <v>125</v>
      </c>
      <c r="Q25" s="3">
        <f t="shared" si="4"/>
        <v>1500</v>
      </c>
    </row>
    <row r="26" spans="2:16" ht="12.75">
      <c r="B26" t="s">
        <v>10</v>
      </c>
      <c r="E26" s="4">
        <v>100</v>
      </c>
      <c r="F26" s="4">
        <v>100</v>
      </c>
      <c r="G26" s="4">
        <v>100</v>
      </c>
      <c r="H26" s="4">
        <v>100</v>
      </c>
      <c r="I26" s="4">
        <v>100</v>
      </c>
      <c r="J26" s="4">
        <v>100</v>
      </c>
      <c r="K26" s="4">
        <v>100</v>
      </c>
      <c r="L26" s="4">
        <v>100</v>
      </c>
      <c r="M26" s="4">
        <v>100</v>
      </c>
      <c r="N26" s="4">
        <v>100</v>
      </c>
      <c r="O26" s="4">
        <v>100</v>
      </c>
      <c r="P26" s="4">
        <v>100</v>
      </c>
    </row>
    <row r="27" spans="5:16" ht="12.75"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7" ht="12.75">
      <c r="A28" s="2" t="s">
        <v>12</v>
      </c>
      <c r="E28" s="3">
        <f>SUM(E17:E26)</f>
        <v>81175</v>
      </c>
      <c r="F28" s="3">
        <f aca="true" t="shared" si="5" ref="F28:P28">SUM(F17:F26)</f>
        <v>81175</v>
      </c>
      <c r="G28" s="3">
        <f t="shared" si="5"/>
        <v>81175</v>
      </c>
      <c r="H28" s="3">
        <f t="shared" si="5"/>
        <v>81175</v>
      </c>
      <c r="I28" s="3">
        <f t="shared" si="5"/>
        <v>85425</v>
      </c>
      <c r="J28" s="3">
        <f t="shared" si="5"/>
        <v>85425</v>
      </c>
      <c r="K28" s="3">
        <f t="shared" si="5"/>
        <v>4675</v>
      </c>
      <c r="L28" s="3">
        <f t="shared" si="5"/>
        <v>4675</v>
      </c>
      <c r="M28" s="3">
        <f t="shared" si="5"/>
        <v>4675</v>
      </c>
      <c r="N28" s="3">
        <f t="shared" si="5"/>
        <v>85425</v>
      </c>
      <c r="O28" s="3">
        <f t="shared" si="5"/>
        <v>85425</v>
      </c>
      <c r="P28" s="3">
        <f t="shared" si="5"/>
        <v>84425</v>
      </c>
      <c r="Q28" s="3">
        <f t="shared" si="4"/>
        <v>764850</v>
      </c>
    </row>
    <row r="30" spans="1:17" ht="12.75">
      <c r="A30" s="2" t="s">
        <v>13</v>
      </c>
      <c r="E30" s="3">
        <f aca="true" t="shared" si="6" ref="E30:P30">+E11-E28</f>
        <v>-18125</v>
      </c>
      <c r="F30" s="3">
        <f t="shared" si="6"/>
        <v>-18125</v>
      </c>
      <c r="G30" s="3">
        <f t="shared" si="6"/>
        <v>-16185</v>
      </c>
      <c r="H30" s="3">
        <f t="shared" si="6"/>
        <v>-16185</v>
      </c>
      <c r="I30" s="3">
        <f t="shared" si="6"/>
        <v>-20435</v>
      </c>
      <c r="J30" s="3">
        <f t="shared" si="6"/>
        <v>-17525</v>
      </c>
      <c r="K30" s="3">
        <f t="shared" si="6"/>
        <v>63225</v>
      </c>
      <c r="L30" s="3">
        <f t="shared" si="6"/>
        <v>63225</v>
      </c>
      <c r="M30" s="3">
        <f t="shared" si="6"/>
        <v>63225</v>
      </c>
      <c r="N30" s="3">
        <f t="shared" si="6"/>
        <v>-17525</v>
      </c>
      <c r="O30" s="3">
        <f t="shared" si="6"/>
        <v>-12675</v>
      </c>
      <c r="P30" s="3">
        <f t="shared" si="6"/>
        <v>89475</v>
      </c>
      <c r="Q30" s="3">
        <f t="shared" si="4"/>
        <v>142370</v>
      </c>
    </row>
    <row r="32" ht="12.75">
      <c r="A32" s="2" t="s">
        <v>14</v>
      </c>
    </row>
    <row r="33" ht="12.75">
      <c r="A33" s="2"/>
    </row>
    <row r="34" spans="2:17" ht="12.75">
      <c r="B34" t="s">
        <v>38</v>
      </c>
      <c r="D34" s="7">
        <v>0.03</v>
      </c>
      <c r="E34" s="4">
        <f>IF(E30&lt;0,((E30*$D$34)/12),0)+(($D$34*E35)/12)</f>
        <v>-46.48125</v>
      </c>
      <c r="F34" s="4">
        <f aca="true" t="shared" si="7" ref="F34:P34">IF(F30&lt;0,((F30*$D$34)/12),0)+(($D$34*F35)/12)</f>
        <v>-46.48125</v>
      </c>
      <c r="G34" s="4">
        <f t="shared" si="7"/>
        <v>-41.63125</v>
      </c>
      <c r="H34" s="4">
        <f t="shared" si="7"/>
        <v>-41.63125</v>
      </c>
      <c r="I34" s="4">
        <f t="shared" si="7"/>
        <v>-52.25625</v>
      </c>
      <c r="J34" s="4">
        <f t="shared" si="7"/>
        <v>-44.98125</v>
      </c>
      <c r="K34" s="4">
        <f t="shared" si="7"/>
        <v>-1.16875</v>
      </c>
      <c r="L34" s="4">
        <f t="shared" si="7"/>
        <v>-1.16875</v>
      </c>
      <c r="M34" s="4">
        <f t="shared" si="7"/>
        <v>-1.16875</v>
      </c>
      <c r="N34" s="4">
        <f t="shared" si="7"/>
        <v>-44.98125</v>
      </c>
      <c r="O34" s="4">
        <f t="shared" si="7"/>
        <v>-32.85625</v>
      </c>
      <c r="P34" s="4">
        <f t="shared" si="7"/>
        <v>-0.9187500000000001</v>
      </c>
      <c r="Q34" s="3">
        <f>SUM(E34:P34)</f>
        <v>-355.7249999999999</v>
      </c>
    </row>
    <row r="35" spans="2:17" ht="12.75">
      <c r="B35" t="s">
        <v>40</v>
      </c>
      <c r="E35" s="6">
        <f aca="true" t="shared" si="8" ref="E35:P35">-(+E26+E20+E23+E24+E25)*0.1</f>
        <v>-467.5</v>
      </c>
      <c r="F35" s="6">
        <f t="shared" si="8"/>
        <v>-467.5</v>
      </c>
      <c r="G35" s="6">
        <f t="shared" si="8"/>
        <v>-467.5</v>
      </c>
      <c r="H35" s="6">
        <f t="shared" si="8"/>
        <v>-467.5</v>
      </c>
      <c r="I35" s="6">
        <f t="shared" si="8"/>
        <v>-467.5</v>
      </c>
      <c r="J35" s="6">
        <f t="shared" si="8"/>
        <v>-467.5</v>
      </c>
      <c r="K35" s="6">
        <f t="shared" si="8"/>
        <v>-467.5</v>
      </c>
      <c r="L35" s="6">
        <f t="shared" si="8"/>
        <v>-467.5</v>
      </c>
      <c r="M35" s="6">
        <f t="shared" si="8"/>
        <v>-467.5</v>
      </c>
      <c r="N35" s="6">
        <f t="shared" si="8"/>
        <v>-467.5</v>
      </c>
      <c r="O35" s="6">
        <f t="shared" si="8"/>
        <v>-467.5</v>
      </c>
      <c r="P35" s="6">
        <f t="shared" si="8"/>
        <v>-367.5</v>
      </c>
      <c r="Q35" s="3">
        <f>E35+F35+G35+H35+I35+J35+K35+L35+M35+N35+O35+P35</f>
        <v>-5510</v>
      </c>
    </row>
    <row r="37" spans="1:17" ht="12.75">
      <c r="A37" s="2" t="s">
        <v>15</v>
      </c>
      <c r="E37" s="3">
        <f>+E30+E34+E35</f>
        <v>-18638.98125</v>
      </c>
      <c r="F37" s="3">
        <f aca="true" t="shared" si="9" ref="F37:P37">+F30+F34+F35</f>
        <v>-18638.98125</v>
      </c>
      <c r="G37" s="3">
        <f t="shared" si="9"/>
        <v>-16694.13125</v>
      </c>
      <c r="H37" s="3">
        <f t="shared" si="9"/>
        <v>-16694.13125</v>
      </c>
      <c r="I37" s="3">
        <f t="shared" si="9"/>
        <v>-20954.75625</v>
      </c>
      <c r="J37" s="3">
        <f t="shared" si="9"/>
        <v>-18037.48125</v>
      </c>
      <c r="K37" s="3">
        <f t="shared" si="9"/>
        <v>62756.33125</v>
      </c>
      <c r="L37" s="3">
        <f t="shared" si="9"/>
        <v>62756.33125</v>
      </c>
      <c r="M37" s="3">
        <f t="shared" si="9"/>
        <v>62756.33125</v>
      </c>
      <c r="N37" s="3">
        <f t="shared" si="9"/>
        <v>-18037.48125</v>
      </c>
      <c r="O37" s="3">
        <f t="shared" si="9"/>
        <v>-13175.35625</v>
      </c>
      <c r="P37" s="3">
        <f t="shared" si="9"/>
        <v>89106.58125</v>
      </c>
      <c r="Q37" s="3">
        <f>SUM(E37:P37)</f>
        <v>136504.27500000002</v>
      </c>
    </row>
    <row r="39" ht="12.75">
      <c r="A39" s="2" t="s">
        <v>16</v>
      </c>
    </row>
    <row r="40" ht="12.75">
      <c r="B40" t="s">
        <v>17</v>
      </c>
    </row>
    <row r="41" spans="1:3" ht="12.75">
      <c r="A41" s="2"/>
      <c r="B41" t="s">
        <v>18</v>
      </c>
      <c r="C41" t="s">
        <v>25</v>
      </c>
    </row>
    <row r="43" spans="1:17" ht="12.75">
      <c r="A43" s="2" t="s">
        <v>19</v>
      </c>
      <c r="E43" s="3">
        <f>+E37-E41</f>
        <v>-18638.98125</v>
      </c>
      <c r="F43" s="3">
        <f aca="true" t="shared" si="10" ref="F43:P43">+F37-F41</f>
        <v>-18638.98125</v>
      </c>
      <c r="G43" s="3">
        <f t="shared" si="10"/>
        <v>-16694.13125</v>
      </c>
      <c r="H43" s="3">
        <f t="shared" si="10"/>
        <v>-16694.13125</v>
      </c>
      <c r="I43" s="3">
        <f t="shared" si="10"/>
        <v>-20954.75625</v>
      </c>
      <c r="J43" s="3">
        <f t="shared" si="10"/>
        <v>-18037.48125</v>
      </c>
      <c r="K43" s="3">
        <f t="shared" si="10"/>
        <v>62756.33125</v>
      </c>
      <c r="L43" s="3">
        <f t="shared" si="10"/>
        <v>62756.33125</v>
      </c>
      <c r="M43" s="3">
        <f t="shared" si="10"/>
        <v>62756.33125</v>
      </c>
      <c r="N43" s="3">
        <f t="shared" si="10"/>
        <v>-18037.48125</v>
      </c>
      <c r="O43" s="3">
        <f t="shared" si="10"/>
        <v>-13175.35625</v>
      </c>
      <c r="P43" s="3">
        <f t="shared" si="10"/>
        <v>89106.58125</v>
      </c>
      <c r="Q43" s="3">
        <f>SUM(E43:P43)</f>
        <v>136504.27500000002</v>
      </c>
    </row>
    <row r="45" spans="1:16" ht="12.75">
      <c r="A45" s="2" t="s">
        <v>20</v>
      </c>
      <c r="B45" s="2"/>
      <c r="E45" s="3">
        <f>WJinventory_yr2!$P$45+E43</f>
        <v>-93687.68125</v>
      </c>
      <c r="F45" s="3">
        <f>+E45+F43</f>
        <v>-112326.66249999999</v>
      </c>
      <c r="G45" s="3">
        <f aca="true" t="shared" si="11" ref="G45:P45">+F45+G43</f>
        <v>-129020.79374999998</v>
      </c>
      <c r="H45" s="3">
        <f t="shared" si="11"/>
        <v>-145714.925</v>
      </c>
      <c r="I45" s="3">
        <f t="shared" si="11"/>
        <v>-166669.68125</v>
      </c>
      <c r="J45" s="3">
        <f t="shared" si="11"/>
        <v>-184707.1625</v>
      </c>
      <c r="K45" s="3">
        <f t="shared" si="11"/>
        <v>-121950.83125</v>
      </c>
      <c r="L45" s="3">
        <f t="shared" si="11"/>
        <v>-59194.5</v>
      </c>
      <c r="M45" s="3">
        <f t="shared" si="11"/>
        <v>3561.831250000003</v>
      </c>
      <c r="N45" s="3">
        <f t="shared" si="11"/>
        <v>-14475.649999999998</v>
      </c>
      <c r="O45" s="3">
        <f t="shared" si="11"/>
        <v>-27651.00625</v>
      </c>
      <c r="P45" s="3">
        <f t="shared" si="11"/>
        <v>61455.575000000004</v>
      </c>
    </row>
    <row r="47" spans="1:2" ht="12.75">
      <c r="A47" s="2" t="s">
        <v>44</v>
      </c>
      <c r="B47" s="2"/>
    </row>
  </sheetData>
  <printOptions/>
  <pageMargins left="0.75" right="0.75" top="1" bottom="1" header="0.5" footer="0.5"/>
  <pageSetup fitToHeight="0" fitToWidth="1" horizontalDpi="300" verticalDpi="300" orientation="landscape" scale="69" r:id="rId1"/>
  <headerFooter alignWithMargins="0">
    <oddFooter>&amp;Lwjinventory99.xls - Version 6/1/99 (Interest Rate = 3%)&amp;CPage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Swan</dc:creator>
  <cp:keywords/>
  <dc:description/>
  <cp:lastModifiedBy>Larry Swan</cp:lastModifiedBy>
  <cp:lastPrinted>1999-06-01T20:56:44Z</cp:lastPrinted>
  <dcterms:created xsi:type="dcterms:W3CDTF">1999-05-02T21:45:36Z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